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e_of_ks_docs\ccpf\infrastructure\program_guidelines\"/>
    </mc:Choice>
  </mc:AlternateContent>
  <xr:revisionPtr revIDLastSave="0" documentId="8_{C3807F23-D58B-4FC6-8419-5D893345141A}" xr6:coauthVersionLast="47" xr6:coauthVersionMax="47" xr10:uidLastSave="{00000000-0000-0000-0000-000000000000}"/>
  <workbookProtection workbookAlgorithmName="SHA-512" workbookHashValue="J1fmfQYOCPfQkqP+nogMRsrMowtHBE16CO8Ft0kk41TD5a2hcGDTLEqi7GtuP2D8JPGdJwpeWMaR8YHUGtXd0g==" workbookSaltValue="xhvRdUbH5o0It2wVlW/fEw==" workbookSpinCount="100000" lockStructure="1"/>
  <bookViews>
    <workbookView xWindow="-25710" yWindow="-1380" windowWidth="25820" windowHeight="13900" activeTab="1" xr2:uid="{5552FEC7-75C3-428F-8454-43DF9C016E8B}"/>
  </bookViews>
  <sheets>
    <sheet name="Instructions" sheetId="5" r:id="rId1"/>
    <sheet name="applicant_match" sheetId="1" r:id="rId2"/>
    <sheet name="app_mtc_lookup_table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6" i="2"/>
  <c r="P17" i="2"/>
  <c r="P18" i="2"/>
  <c r="P19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15" i="1" l="1"/>
  <c r="L12" i="2" s="1"/>
  <c r="L25" i="2" s="1"/>
  <c r="F17" i="1" s="1"/>
  <c r="L13" i="2" l="1"/>
  <c r="L20" i="2"/>
  <c r="L14" i="2"/>
  <c r="L15" i="2"/>
  <c r="F18" i="1" l="1"/>
  <c r="L22" i="2"/>
  <c r="L21" i="2"/>
</calcChain>
</file>

<file path=xl/sharedStrings.xml><?xml version="1.0" encoding="utf-8"?>
<sst xmlns="http://schemas.openxmlformats.org/spreadsheetml/2006/main" count="47" uniqueCount="43">
  <si>
    <t xml:space="preserve"> </t>
  </si>
  <si>
    <t>Applicant Match Percentage</t>
  </si>
  <si>
    <t>KOBD Investment</t>
  </si>
  <si>
    <t>KOBD Portion</t>
  </si>
  <si>
    <t>Applicant Portion</t>
  </si>
  <si>
    <t>Less Than Or Equal To Cost Per Location Passed</t>
  </si>
  <si>
    <t>I want to be able match a specific number to a range of numbers and then pick the Applicant Match % associated with the # in column D.</t>
  </si>
  <si>
    <t xml:space="preserve">Example:   </t>
  </si>
  <si>
    <t>1.  I want to match $1,734.   It's in between $1,500 and $2,000.</t>
  </si>
  <si>
    <t>2.  I need to be able to show that it matches to the $2,000 row, and then associate it with the 40.0% value.</t>
  </si>
  <si>
    <t>3.  Then render a 40% value back to me.</t>
  </si>
  <si>
    <t>4.  I need to be able to do this for any number witin the range of numbers inside of column D.</t>
  </si>
  <si>
    <t>Value</t>
  </si>
  <si>
    <t>AMP</t>
  </si>
  <si>
    <t>AMP&lt;750</t>
  </si>
  <si>
    <t>&gt;&gt;&gt;&gt; applicant match percentance</t>
  </si>
  <si>
    <t>&gt;&gt;&gt;&gt; applicant match percentage less than $750</t>
  </si>
  <si>
    <t>Enter Total Project Cost</t>
  </si>
  <si>
    <t>Enter number of locations passed</t>
  </si>
  <si>
    <t>&lt;&lt;&lt; Applicant input</t>
  </si>
  <si>
    <t>Calculation Steps</t>
  </si>
  <si>
    <t>Action</t>
  </si>
  <si>
    <t>Values</t>
  </si>
  <si>
    <t>Step</t>
  </si>
  <si>
    <t>Applicant Instructions for Use</t>
  </si>
  <si>
    <t>Input total project cost in cell F13 (highlighted in yellow).</t>
  </si>
  <si>
    <t xml:space="preserve">Calculated Project's Cost Per Location Passed Amount </t>
  </si>
  <si>
    <t>&gt;&gt;&gt; Calculated Applicant match</t>
  </si>
  <si>
    <t>Input total number of locations passed for the project in cell F14 (highlighted in yellow)</t>
  </si>
  <si>
    <t>&gt;&gt;&gt;&gt; this is a valid number when cost per location passed is $20,000 or less.</t>
  </si>
  <si>
    <t>&gt;&gt;&gt;&gt;&gt; modified formula in L15 to account for sites with greater than $20,000 cost per location passed.  This formula has to be used to render the table useful across all cost per location types.</t>
  </si>
  <si>
    <t>Sliding Scale Match Table</t>
  </si>
  <si>
    <t>Enter total project cost and number of locations passed in yellow highlighted cells.</t>
  </si>
  <si>
    <t>Calculated Applicant Match %</t>
  </si>
  <si>
    <t>Use this amount as the as the minimum required applicant match.</t>
  </si>
  <si>
    <t>Use calculated applicant match value found in cell F18 (highlighted in green) for the project.</t>
  </si>
  <si>
    <t>The resulting minimum required applicant match will be highlighted in green.</t>
  </si>
  <si>
    <t>Step A</t>
  </si>
  <si>
    <t>Step B</t>
  </si>
  <si>
    <t>Step C</t>
  </si>
  <si>
    <t>1.  To calculate applicant match for a project, use calcuation tool in "applicant_match" worksheet.</t>
  </si>
  <si>
    <t>Minimum Required Applicant Match Calculator Instructions</t>
  </si>
  <si>
    <t xml:space="preserve">Determine Applicant Match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</si>
</sst>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00%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33333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0" fillId="2" borderId="9" xfId="1" applyNumberFormat="1" applyFont="1" applyFill="1" applyBorder="1" applyProtection="1">
      <protection locked="0"/>
    </xf>
    <xf numFmtId="167" fontId="0" fillId="2" borderId="9" xfId="3" applyNumberFormat="1" applyFont="1" applyFill="1" applyBorder="1" applyProtection="1">
      <protection locked="0"/>
    </xf>
    <xf numFmtId="0" fontId="0" fillId="0" borderId="0" xfId="0" applyProtection="1"/>
    <xf numFmtId="0" fontId="3" fillId="4" borderId="4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 wrapText="1"/>
    </xf>
    <xf numFmtId="0" fontId="3" fillId="4" borderId="7" xfId="0" applyFont="1" applyFill="1" applyBorder="1" applyAlignment="1" applyProtection="1">
      <alignment horizontal="center" wrapText="1"/>
    </xf>
    <xf numFmtId="44" fontId="4" fillId="0" borderId="8" xfId="1" applyNumberFormat="1" applyFont="1" applyFill="1" applyBorder="1" applyProtection="1"/>
    <xf numFmtId="165" fontId="4" fillId="0" borderId="9" xfId="0" applyNumberFormat="1" applyFont="1" applyBorder="1" applyProtection="1"/>
    <xf numFmtId="165" fontId="4" fillId="0" borderId="10" xfId="0" applyNumberFormat="1" applyFont="1" applyBorder="1" applyProtection="1"/>
    <xf numFmtId="164" fontId="4" fillId="0" borderId="11" xfId="1" applyNumberFormat="1" applyFont="1" applyFill="1" applyBorder="1" applyProtection="1"/>
    <xf numFmtId="164" fontId="4" fillId="0" borderId="9" xfId="0" applyNumberFormat="1" applyFont="1" applyBorder="1" applyProtection="1"/>
    <xf numFmtId="0" fontId="3" fillId="4" borderId="0" xfId="0" applyFont="1" applyFill="1" applyBorder="1" applyAlignment="1" applyProtection="1">
      <alignment horizontal="left"/>
    </xf>
    <xf numFmtId="165" fontId="0" fillId="0" borderId="0" xfId="0" applyNumberFormat="1" applyProtection="1"/>
    <xf numFmtId="166" fontId="0" fillId="0" borderId="0" xfId="0" applyNumberFormat="1" applyProtection="1"/>
    <xf numFmtId="0" fontId="0" fillId="0" borderId="15" xfId="0" applyBorder="1" applyProtection="1"/>
    <xf numFmtId="44" fontId="0" fillId="0" borderId="16" xfId="1" applyFont="1" applyBorder="1" applyProtection="1"/>
    <xf numFmtId="0" fontId="0" fillId="0" borderId="17" xfId="0" applyBorder="1" applyProtection="1"/>
    <xf numFmtId="10" fontId="0" fillId="0" borderId="18" xfId="0" applyNumberFormat="1" applyBorder="1" applyProtection="1"/>
    <xf numFmtId="0" fontId="0" fillId="0" borderId="19" xfId="0" applyBorder="1" applyProtection="1"/>
    <xf numFmtId="10" fontId="0" fillId="0" borderId="20" xfId="0" applyNumberFormat="1" applyBorder="1" applyProtection="1"/>
    <xf numFmtId="0" fontId="0" fillId="2" borderId="0" xfId="0" applyFill="1" applyProtection="1"/>
    <xf numFmtId="165" fontId="0" fillId="2" borderId="18" xfId="0" applyNumberFormat="1" applyFill="1" applyBorder="1" applyProtection="1"/>
    <xf numFmtId="165" fontId="0" fillId="0" borderId="0" xfId="2" applyNumberFormat="1" applyFont="1" applyProtection="1"/>
    <xf numFmtId="0" fontId="5" fillId="0" borderId="0" xfId="0" applyFont="1" applyProtection="1"/>
    <xf numFmtId="0" fontId="0" fillId="0" borderId="0" xfId="0" quotePrefix="1" applyProtection="1"/>
    <xf numFmtId="10" fontId="0" fillId="0" borderId="0" xfId="0" applyNumberFormat="1" applyProtection="1"/>
    <xf numFmtId="44" fontId="4" fillId="0" borderId="12" xfId="1" applyNumberFormat="1" applyFont="1" applyFill="1" applyBorder="1" applyProtection="1"/>
    <xf numFmtId="164" fontId="4" fillId="0" borderId="14" xfId="1" applyNumberFormat="1" applyFont="1" applyFill="1" applyBorder="1" applyProtection="1"/>
    <xf numFmtId="164" fontId="4" fillId="0" borderId="13" xfId="0" applyNumberFormat="1" applyFont="1" applyBorder="1" applyProtection="1"/>
    <xf numFmtId="165" fontId="0" fillId="0" borderId="0" xfId="0" applyNumberFormat="1" applyProtection="1">
      <protection locked="0"/>
    </xf>
    <xf numFmtId="0" fontId="2" fillId="7" borderId="21" xfId="0" applyFont="1" applyFill="1" applyBorder="1" applyProtection="1"/>
    <xf numFmtId="0" fontId="0" fillId="7" borderId="22" xfId="0" applyFill="1" applyBorder="1" applyProtection="1"/>
    <xf numFmtId="0" fontId="0" fillId="7" borderId="23" xfId="0" applyFill="1" applyBorder="1" applyProtection="1"/>
    <xf numFmtId="0" fontId="0" fillId="7" borderId="24" xfId="0" applyFill="1" applyBorder="1" applyProtection="1"/>
    <xf numFmtId="0" fontId="0" fillId="7" borderId="0" xfId="0" applyFill="1" applyBorder="1" applyProtection="1"/>
    <xf numFmtId="0" fontId="0" fillId="7" borderId="25" xfId="0" applyFill="1" applyBorder="1" applyProtection="1"/>
    <xf numFmtId="0" fontId="0" fillId="7" borderId="26" xfId="0" applyFill="1" applyBorder="1" applyProtection="1"/>
    <xf numFmtId="0" fontId="0" fillId="7" borderId="27" xfId="0" applyFill="1" applyBorder="1" applyProtection="1"/>
    <xf numFmtId="0" fontId="0" fillId="7" borderId="28" xfId="0" applyFill="1" applyBorder="1" applyProtection="1"/>
    <xf numFmtId="0" fontId="2" fillId="7" borderId="8" xfId="0" applyFont="1" applyFill="1" applyBorder="1" applyAlignment="1" applyProtection="1">
      <alignment horizontal="center"/>
    </xf>
    <xf numFmtId="0" fontId="2" fillId="7" borderId="9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Protection="1"/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wrapText="1"/>
    </xf>
    <xf numFmtId="0" fontId="2" fillId="7" borderId="11" xfId="0" applyFont="1" applyFill="1" applyBorder="1" applyAlignment="1" applyProtection="1">
      <alignment horizontal="center"/>
    </xf>
    <xf numFmtId="0" fontId="0" fillId="0" borderId="11" xfId="0" applyBorder="1" applyProtection="1"/>
    <xf numFmtId="0" fontId="0" fillId="0" borderId="0" xfId="0" applyFill="1" applyProtection="1"/>
    <xf numFmtId="164" fontId="0" fillId="0" borderId="9" xfId="1" applyNumberFormat="1" applyFont="1" applyBorder="1" applyProtection="1"/>
    <xf numFmtId="10" fontId="0" fillId="0" borderId="0" xfId="0" applyNumberFormat="1" applyFill="1" applyProtection="1"/>
    <xf numFmtId="10" fontId="0" fillId="0" borderId="9" xfId="0" applyNumberFormat="1" applyFill="1" applyBorder="1" applyProtection="1"/>
    <xf numFmtId="0" fontId="2" fillId="0" borderId="14" xfId="0" applyFont="1" applyBorder="1" applyAlignment="1" applyProtection="1">
      <alignment wrapText="1"/>
    </xf>
    <xf numFmtId="164" fontId="2" fillId="5" borderId="13" xfId="1" applyNumberFormat="1" applyFont="1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0" fillId="6" borderId="5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ED85-0C27-41C6-8F21-DADF65C335AF}">
  <dimension ref="C3:R10"/>
  <sheetViews>
    <sheetView workbookViewId="0">
      <selection activeCell="C6" sqref="C6"/>
    </sheetView>
  </sheetViews>
  <sheetFormatPr defaultRowHeight="14.4" x14ac:dyDescent="0.3"/>
  <cols>
    <col min="1" max="16384" width="8.88671875" style="3"/>
  </cols>
  <sheetData>
    <row r="3" spans="3:18" ht="15" thickBot="1" x14ac:dyDescent="0.35"/>
    <row r="4" spans="3:18" ht="15" thickTop="1" x14ac:dyDescent="0.3">
      <c r="C4" s="32" t="s">
        <v>41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3:18" x14ac:dyDescent="0.3"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</row>
    <row r="6" spans="3:18" x14ac:dyDescent="0.3">
      <c r="C6" s="35" t="s">
        <v>40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</row>
    <row r="7" spans="3:18" x14ac:dyDescent="0.3">
      <c r="C7" s="35"/>
      <c r="D7" s="36" t="s">
        <v>32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</row>
    <row r="8" spans="3:18" x14ac:dyDescent="0.3">
      <c r="C8" s="35"/>
      <c r="D8" s="36" t="s">
        <v>36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</row>
    <row r="9" spans="3:18" ht="15" thickBot="1" x14ac:dyDescent="0.35"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8" ht="15" thickTop="1" x14ac:dyDescent="0.3"/>
  </sheetData>
  <sheetProtection algorithmName="SHA-512" hashValue="bzS1/jLAIttUlk8rzFrWFAZAhogfc+AnNH6GyXrFNAaqlKUxhvSlfetwfSvYI17HsYzhWqYjLfMscRTH+0b7Hg==" saltValue="rqmzm6m5XkByPSNtfQ+cF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1F8C-4D2D-44A6-9010-A9143BF0D3AB}">
  <dimension ref="D2:Q24"/>
  <sheetViews>
    <sheetView tabSelected="1" zoomScale="90" zoomScaleNormal="90" workbookViewId="0">
      <selection activeCell="B5" sqref="B5"/>
    </sheetView>
  </sheetViews>
  <sheetFormatPr defaultRowHeight="14.4" x14ac:dyDescent="0.3"/>
  <cols>
    <col min="1" max="3" width="8.88671875" style="3"/>
    <col min="4" max="4" width="16.6640625" style="3" customWidth="1"/>
    <col min="5" max="5" width="82.33203125" style="3" customWidth="1"/>
    <col min="6" max="6" width="17.44140625" style="3" customWidth="1"/>
    <col min="7" max="7" width="28.6640625" style="3" bestFit="1" customWidth="1"/>
    <col min="8" max="10" width="8.88671875" style="3"/>
    <col min="11" max="11" width="9.6640625" style="3" bestFit="1" customWidth="1"/>
    <col min="12" max="16384" width="8.88671875" style="3"/>
  </cols>
  <sheetData>
    <row r="2" spans="4:17" ht="15" thickBot="1" x14ac:dyDescent="0.35"/>
    <row r="3" spans="4:17" ht="15.6" thickTop="1" thickBot="1" x14ac:dyDescent="0.35">
      <c r="D3" s="55" t="s">
        <v>24</v>
      </c>
      <c r="E3" s="56"/>
    </row>
    <row r="4" spans="4:17" ht="15" thickBot="1" x14ac:dyDescent="0.35">
      <c r="D4" s="41" t="s">
        <v>23</v>
      </c>
      <c r="E4" s="42" t="s">
        <v>21</v>
      </c>
    </row>
    <row r="5" spans="4:17" ht="15" thickBot="1" x14ac:dyDescent="0.35">
      <c r="D5" s="43">
        <v>1</v>
      </c>
      <c r="E5" s="44" t="s">
        <v>25</v>
      </c>
    </row>
    <row r="6" spans="4:17" ht="15" thickBot="1" x14ac:dyDescent="0.35">
      <c r="D6" s="43">
        <v>2</v>
      </c>
      <c r="E6" s="44" t="s">
        <v>28</v>
      </c>
    </row>
    <row r="7" spans="4:17" ht="15" thickBot="1" x14ac:dyDescent="0.35">
      <c r="D7" s="45">
        <v>3</v>
      </c>
      <c r="E7" s="46" t="s">
        <v>35</v>
      </c>
      <c r="G7" s="3" t="s">
        <v>0</v>
      </c>
    </row>
    <row r="8" spans="4:17" ht="15" thickTop="1" x14ac:dyDescent="0.3"/>
    <row r="10" spans="4:17" ht="15" thickBot="1" x14ac:dyDescent="0.35"/>
    <row r="11" spans="4:17" ht="15.6" thickTop="1" thickBot="1" x14ac:dyDescent="0.35">
      <c r="D11" s="55" t="s">
        <v>42</v>
      </c>
      <c r="E11" s="57"/>
      <c r="F11" s="56"/>
    </row>
    <row r="12" spans="4:17" ht="15" thickBot="1" x14ac:dyDescent="0.35">
      <c r="D12" s="41" t="s">
        <v>20</v>
      </c>
      <c r="E12" s="47" t="s">
        <v>21</v>
      </c>
      <c r="F12" s="42" t="s">
        <v>22</v>
      </c>
    </row>
    <row r="13" spans="4:17" ht="15" thickBot="1" x14ac:dyDescent="0.35">
      <c r="D13" s="43" t="s">
        <v>37</v>
      </c>
      <c r="E13" s="48" t="s">
        <v>17</v>
      </c>
      <c r="F13" s="1">
        <v>800000</v>
      </c>
      <c r="G13" s="49" t="s">
        <v>19</v>
      </c>
      <c r="H13" s="49"/>
      <c r="I13" s="49"/>
    </row>
    <row r="14" spans="4:17" ht="15" thickBot="1" x14ac:dyDescent="0.35">
      <c r="D14" s="43" t="s">
        <v>38</v>
      </c>
      <c r="E14" s="48" t="s">
        <v>18</v>
      </c>
      <c r="F14" s="2">
        <v>200</v>
      </c>
      <c r="G14" s="49" t="s">
        <v>19</v>
      </c>
      <c r="H14" s="49"/>
      <c r="I14" s="49"/>
    </row>
    <row r="15" spans="4:17" ht="15" thickBot="1" x14ac:dyDescent="0.35">
      <c r="D15" s="43"/>
      <c r="E15" s="48" t="s">
        <v>26</v>
      </c>
      <c r="F15" s="50">
        <f>+F13/F14</f>
        <v>4000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4:17" ht="15" thickBot="1" x14ac:dyDescent="0.35">
      <c r="D16" s="43"/>
      <c r="E16" s="48"/>
      <c r="F16" s="50" t="s">
        <v>0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4:17" ht="15" thickBot="1" x14ac:dyDescent="0.35">
      <c r="D17" s="43" t="s">
        <v>39</v>
      </c>
      <c r="E17" s="48" t="s">
        <v>33</v>
      </c>
      <c r="F17" s="52">
        <f>app_mtc_lookup_table!$L$25</f>
        <v>0.25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</row>
    <row r="18" spans="4:17" ht="15" thickBot="1" x14ac:dyDescent="0.35">
      <c r="D18" s="45"/>
      <c r="E18" s="53" t="s">
        <v>34</v>
      </c>
      <c r="F18" s="54">
        <f>+F13*F17</f>
        <v>200000</v>
      </c>
      <c r="G18" s="3" t="s">
        <v>27</v>
      </c>
      <c r="J18" s="3" t="s">
        <v>0</v>
      </c>
    </row>
    <row r="19" spans="4:17" ht="15" thickTop="1" x14ac:dyDescent="0.3"/>
    <row r="21" spans="4:17" x14ac:dyDescent="0.3">
      <c r="D21" s="49"/>
    </row>
    <row r="22" spans="4:17" x14ac:dyDescent="0.3">
      <c r="D22" s="49"/>
    </row>
    <row r="23" spans="4:17" x14ac:dyDescent="0.3">
      <c r="D23" s="49"/>
    </row>
    <row r="24" spans="4:17" x14ac:dyDescent="0.3">
      <c r="D24" s="49"/>
    </row>
  </sheetData>
  <sheetProtection algorithmName="SHA-512" hashValue="Bsno+FK0QyfriDimJsEWu/xK21hGl4xzR9KNvVqH6SOMyeMN4FlFD3lAaU44kGyqQMiJ3greF5agTMnc3ggzqg==" saltValue="iYnQTgHnskw0ULgaKz1Wpw==" spinCount="100000" sheet="1" objects="1" scenarios="1"/>
  <mergeCells count="2">
    <mergeCell ref="D3:E3"/>
    <mergeCell ref="D11:F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F88C-BBB8-44BF-8B56-A91CA4A32F58}">
  <dimension ref="D3:P46"/>
  <sheetViews>
    <sheetView workbookViewId="0">
      <selection activeCell="I5" sqref="I5"/>
    </sheetView>
  </sheetViews>
  <sheetFormatPr defaultRowHeight="14.4" x14ac:dyDescent="0.3"/>
  <cols>
    <col min="1" max="3" width="8.88671875" style="3"/>
    <col min="4" max="4" width="14.33203125" style="3" customWidth="1"/>
    <col min="5" max="5" width="12.44140625" style="3" customWidth="1"/>
    <col min="6" max="6" width="12.6640625" style="3" customWidth="1"/>
    <col min="7" max="7" width="8.88671875" style="3"/>
    <col min="8" max="8" width="11.6640625" style="3" customWidth="1"/>
    <col min="9" max="11" width="8.88671875" style="3"/>
    <col min="12" max="12" width="11.5546875" style="3" bestFit="1" customWidth="1"/>
    <col min="13" max="16384" width="8.88671875" style="3"/>
  </cols>
  <sheetData>
    <row r="3" spans="4:13" ht="15" thickBot="1" x14ac:dyDescent="0.35"/>
    <row r="4" spans="4:13" ht="15.6" thickTop="1" thickBot="1" x14ac:dyDescent="0.35">
      <c r="D4" s="58" t="s">
        <v>31</v>
      </c>
      <c r="E4" s="59"/>
      <c r="F4" s="59"/>
      <c r="G4" s="59"/>
      <c r="H4" s="60"/>
    </row>
    <row r="5" spans="4:13" ht="58.8" thickTop="1" thickBot="1" x14ac:dyDescent="0.35">
      <c r="D5" s="4" t="s">
        <v>5</v>
      </c>
      <c r="E5" s="5" t="s">
        <v>1</v>
      </c>
      <c r="F5" s="6" t="s">
        <v>2</v>
      </c>
      <c r="G5" s="7" t="s">
        <v>3</v>
      </c>
      <c r="H5" s="5" t="s">
        <v>4</v>
      </c>
    </row>
    <row r="6" spans="4:13" ht="15" thickBot="1" x14ac:dyDescent="0.35">
      <c r="D6" s="8">
        <v>750</v>
      </c>
      <c r="E6" s="9">
        <f>(ROUND(+H6/D6,3))</f>
        <v>0.86699999999999999</v>
      </c>
      <c r="F6" s="10">
        <f>ROUND(1-E6,3)</f>
        <v>0.13300000000000001</v>
      </c>
      <c r="G6" s="11">
        <f t="shared" ref="G6:G45" si="0">+D6-H6</f>
        <v>100</v>
      </c>
      <c r="H6" s="12">
        <v>650</v>
      </c>
      <c r="L6" s="13" t="s">
        <v>6</v>
      </c>
    </row>
    <row r="7" spans="4:13" ht="15" thickBot="1" x14ac:dyDescent="0.35">
      <c r="D7" s="8">
        <v>1000</v>
      </c>
      <c r="E7" s="9">
        <f t="shared" ref="E7:E45" si="1">(ROUND(+H7/D7,3))</f>
        <v>0.7</v>
      </c>
      <c r="F7" s="10">
        <f t="shared" ref="F7:F45" si="2">ROUND(1-E7,3)</f>
        <v>0.3</v>
      </c>
      <c r="G7" s="11">
        <f t="shared" si="0"/>
        <v>300</v>
      </c>
      <c r="H7" s="12">
        <v>700</v>
      </c>
      <c r="I7" s="14"/>
      <c r="J7" s="15"/>
      <c r="L7" s="3" t="s">
        <v>7</v>
      </c>
    </row>
    <row r="8" spans="4:13" ht="15" thickBot="1" x14ac:dyDescent="0.35">
      <c r="D8" s="8">
        <v>1500</v>
      </c>
      <c r="E8" s="9">
        <f t="shared" si="1"/>
        <v>0.5</v>
      </c>
      <c r="F8" s="10">
        <f t="shared" si="2"/>
        <v>0.5</v>
      </c>
      <c r="G8" s="11">
        <f t="shared" si="0"/>
        <v>750</v>
      </c>
      <c r="H8" s="12">
        <v>750</v>
      </c>
      <c r="I8" s="14"/>
      <c r="J8" s="15"/>
      <c r="L8" s="3" t="s">
        <v>8</v>
      </c>
    </row>
    <row r="9" spans="4:13" ht="15" thickBot="1" x14ac:dyDescent="0.35">
      <c r="D9" s="8">
        <v>2000</v>
      </c>
      <c r="E9" s="9">
        <f t="shared" si="1"/>
        <v>0.4</v>
      </c>
      <c r="F9" s="10">
        <f t="shared" si="2"/>
        <v>0.6</v>
      </c>
      <c r="G9" s="11">
        <f t="shared" si="0"/>
        <v>1200</v>
      </c>
      <c r="H9" s="12">
        <v>800</v>
      </c>
      <c r="I9" s="14"/>
      <c r="J9" s="15"/>
      <c r="L9" s="3" t="s">
        <v>9</v>
      </c>
    </row>
    <row r="10" spans="4:13" ht="15" thickBot="1" x14ac:dyDescent="0.35">
      <c r="D10" s="8">
        <v>2500</v>
      </c>
      <c r="E10" s="9">
        <f t="shared" si="1"/>
        <v>0.34</v>
      </c>
      <c r="F10" s="10">
        <f t="shared" si="2"/>
        <v>0.66</v>
      </c>
      <c r="G10" s="11">
        <f t="shared" si="0"/>
        <v>1650</v>
      </c>
      <c r="H10" s="12">
        <v>850</v>
      </c>
      <c r="I10" s="14"/>
      <c r="J10" s="15"/>
      <c r="L10" s="3" t="s">
        <v>10</v>
      </c>
    </row>
    <row r="11" spans="4:13" ht="15" thickBot="1" x14ac:dyDescent="0.35">
      <c r="D11" s="8">
        <v>3000</v>
      </c>
      <c r="E11" s="9">
        <f t="shared" si="1"/>
        <v>0.3</v>
      </c>
      <c r="F11" s="10">
        <f t="shared" si="2"/>
        <v>0.7</v>
      </c>
      <c r="G11" s="11">
        <f t="shared" si="0"/>
        <v>2100</v>
      </c>
      <c r="H11" s="12">
        <v>900</v>
      </c>
      <c r="I11" s="14"/>
      <c r="J11" s="15"/>
      <c r="L11" s="3" t="s">
        <v>11</v>
      </c>
    </row>
    <row r="12" spans="4:13" ht="15" thickBot="1" x14ac:dyDescent="0.35">
      <c r="D12" s="8">
        <v>3500</v>
      </c>
      <c r="E12" s="9">
        <f t="shared" si="1"/>
        <v>0.28599999999999998</v>
      </c>
      <c r="F12" s="10">
        <f t="shared" si="2"/>
        <v>0.71399999999999997</v>
      </c>
      <c r="G12" s="11">
        <f t="shared" si="0"/>
        <v>2500</v>
      </c>
      <c r="H12" s="12">
        <v>1000</v>
      </c>
      <c r="I12" s="14"/>
      <c r="J12" s="15"/>
      <c r="K12" s="16" t="s">
        <v>12</v>
      </c>
      <c r="L12" s="17">
        <f>applicant_match!$F$15</f>
        <v>4000</v>
      </c>
    </row>
    <row r="13" spans="4:13" ht="15" thickBot="1" x14ac:dyDescent="0.35">
      <c r="D13" s="8">
        <v>4000</v>
      </c>
      <c r="E13" s="9">
        <f t="shared" si="1"/>
        <v>0.25</v>
      </c>
      <c r="F13" s="10">
        <f t="shared" si="2"/>
        <v>0.75</v>
      </c>
      <c r="G13" s="11">
        <f t="shared" si="0"/>
        <v>3000</v>
      </c>
      <c r="H13" s="12">
        <v>1000</v>
      </c>
      <c r="I13" s="14"/>
      <c r="J13" s="15"/>
      <c r="K13" s="18" t="s">
        <v>13</v>
      </c>
      <c r="L13" s="19">
        <f>INDEX($E:$E,MATCH(CEILING($L$12,500),$D:$D,0))</f>
        <v>0.25</v>
      </c>
      <c r="M13" s="3" t="s">
        <v>15</v>
      </c>
    </row>
    <row r="14" spans="4:13" ht="15" thickBot="1" x14ac:dyDescent="0.35">
      <c r="D14" s="8">
        <v>4500</v>
      </c>
      <c r="E14" s="9">
        <f t="shared" si="1"/>
        <v>0.222</v>
      </c>
      <c r="F14" s="10">
        <f t="shared" si="2"/>
        <v>0.77800000000000002</v>
      </c>
      <c r="G14" s="11">
        <f t="shared" si="0"/>
        <v>3500</v>
      </c>
      <c r="H14" s="12">
        <v>1000</v>
      </c>
      <c r="I14" s="14"/>
      <c r="J14" s="15"/>
      <c r="K14" s="20" t="s">
        <v>14</v>
      </c>
      <c r="L14" s="21">
        <f>INDEX($E:$E,MATCH(IF($L$12 &lt; $D$6, $E$6,CEILING($L$12,500)),$D:$D,0))</f>
        <v>0.25</v>
      </c>
      <c r="M14" s="3" t="s">
        <v>16</v>
      </c>
    </row>
    <row r="15" spans="4:13" ht="15" thickBot="1" x14ac:dyDescent="0.35">
      <c r="D15" s="8">
        <v>5000</v>
      </c>
      <c r="E15" s="9">
        <f t="shared" si="1"/>
        <v>0.2</v>
      </c>
      <c r="F15" s="10">
        <f t="shared" si="2"/>
        <v>0.8</v>
      </c>
      <c r="G15" s="11">
        <f t="shared" si="0"/>
        <v>4000</v>
      </c>
      <c r="H15" s="12">
        <v>1000</v>
      </c>
      <c r="I15" s="14"/>
      <c r="J15" s="15"/>
      <c r="K15" s="22"/>
      <c r="L15" s="23">
        <f>IF($L$12 &gt;$D$6, INDEX($E:$E,MATCH(CEILING($L$12,500),$D:$D,0)),0.8667)</f>
        <v>0.25</v>
      </c>
      <c r="M15" s="3" t="s">
        <v>29</v>
      </c>
    </row>
    <row r="16" spans="4:13" ht="15" thickBot="1" x14ac:dyDescent="0.35">
      <c r="D16" s="8">
        <v>5500</v>
      </c>
      <c r="E16" s="9">
        <f t="shared" si="1"/>
        <v>0.182</v>
      </c>
      <c r="F16" s="10">
        <f t="shared" si="2"/>
        <v>0.81799999999999995</v>
      </c>
      <c r="G16" s="11">
        <f t="shared" si="0"/>
        <v>4500</v>
      </c>
      <c r="H16" s="12">
        <v>1000</v>
      </c>
      <c r="I16" s="31"/>
      <c r="J16" s="15"/>
    </row>
    <row r="17" spans="4:16" ht="15" thickBot="1" x14ac:dyDescent="0.35">
      <c r="D17" s="8">
        <v>6000</v>
      </c>
      <c r="E17" s="9">
        <f t="shared" si="1"/>
        <v>0.16700000000000001</v>
      </c>
      <c r="F17" s="10">
        <f t="shared" si="2"/>
        <v>0.83299999999999996</v>
      </c>
      <c r="G17" s="11">
        <f t="shared" si="0"/>
        <v>5000</v>
      </c>
      <c r="H17" s="12">
        <v>1000</v>
      </c>
      <c r="I17" s="14"/>
      <c r="J17" s="15"/>
      <c r="P17" s="14">
        <f>(ROUND(+H6/D6,3))</f>
        <v>0.86699999999999999</v>
      </c>
    </row>
    <row r="18" spans="4:16" ht="15" thickBot="1" x14ac:dyDescent="0.35">
      <c r="D18" s="8">
        <v>6500</v>
      </c>
      <c r="E18" s="9">
        <f t="shared" si="1"/>
        <v>0.154</v>
      </c>
      <c r="F18" s="10">
        <f t="shared" si="2"/>
        <v>0.84599999999999997</v>
      </c>
      <c r="G18" s="11">
        <f t="shared" si="0"/>
        <v>5500</v>
      </c>
      <c r="H18" s="12">
        <v>1000</v>
      </c>
      <c r="I18" s="14"/>
      <c r="J18" s="15"/>
      <c r="L18" s="24"/>
      <c r="P18" s="14">
        <f t="shared" ref="P18:P19" si="3">+H7/D7</f>
        <v>0.7</v>
      </c>
    </row>
    <row r="19" spans="4:16" ht="15" thickBot="1" x14ac:dyDescent="0.35">
      <c r="D19" s="8">
        <v>7000</v>
      </c>
      <c r="E19" s="9">
        <f t="shared" si="1"/>
        <v>0.14299999999999999</v>
      </c>
      <c r="F19" s="10">
        <f t="shared" si="2"/>
        <v>0.85699999999999998</v>
      </c>
      <c r="G19" s="11">
        <f t="shared" si="0"/>
        <v>6000</v>
      </c>
      <c r="H19" s="12">
        <v>1000</v>
      </c>
      <c r="I19" s="14"/>
      <c r="J19" s="15"/>
      <c r="L19" s="25"/>
      <c r="P19" s="14">
        <f t="shared" si="3"/>
        <v>0.5</v>
      </c>
    </row>
    <row r="20" spans="4:16" ht="15" thickBot="1" x14ac:dyDescent="0.35">
      <c r="D20" s="8">
        <v>7500</v>
      </c>
      <c r="E20" s="9">
        <f t="shared" si="1"/>
        <v>0.13300000000000001</v>
      </c>
      <c r="F20" s="10">
        <f t="shared" si="2"/>
        <v>0.86699999999999999</v>
      </c>
      <c r="G20" s="11">
        <f t="shared" si="0"/>
        <v>6500</v>
      </c>
      <c r="H20" s="12">
        <v>1000</v>
      </c>
      <c r="I20" s="14"/>
      <c r="J20" s="15"/>
      <c r="L20" s="26">
        <f>CEILING(L12,1000)</f>
        <v>4000</v>
      </c>
    </row>
    <row r="21" spans="4:16" ht="15" thickBot="1" x14ac:dyDescent="0.35">
      <c r="D21" s="8">
        <v>8000</v>
      </c>
      <c r="E21" s="9">
        <f t="shared" si="1"/>
        <v>0.125</v>
      </c>
      <c r="F21" s="10">
        <f t="shared" si="2"/>
        <v>0.875</v>
      </c>
      <c r="G21" s="11">
        <f t="shared" si="0"/>
        <v>7000</v>
      </c>
      <c r="H21" s="12">
        <v>1000</v>
      </c>
      <c r="I21" s="14"/>
      <c r="J21" s="15"/>
      <c r="L21" s="27">
        <f>INDEX($E:$E,MATCH($L$20,$D:$D,0))</f>
        <v>0.25</v>
      </c>
    </row>
    <row r="22" spans="4:16" ht="15" thickBot="1" x14ac:dyDescent="0.35">
      <c r="D22" s="8">
        <v>8500</v>
      </c>
      <c r="E22" s="9">
        <f t="shared" si="1"/>
        <v>0.11799999999999999</v>
      </c>
      <c r="F22" s="10">
        <f t="shared" si="2"/>
        <v>0.88200000000000001</v>
      </c>
      <c r="G22" s="11">
        <f t="shared" si="0"/>
        <v>7500</v>
      </c>
      <c r="H22" s="12">
        <v>1000</v>
      </c>
      <c r="I22" s="14"/>
      <c r="J22" s="15"/>
      <c r="L22" s="27">
        <f>INDEX($E:$E,MATCH(CEILING($L$20,1000),$D:$D,0))</f>
        <v>0.25</v>
      </c>
    </row>
    <row r="23" spans="4:16" ht="15" thickBot="1" x14ac:dyDescent="0.35">
      <c r="D23" s="8">
        <v>9000</v>
      </c>
      <c r="E23" s="9">
        <f t="shared" si="1"/>
        <v>0.111</v>
      </c>
      <c r="F23" s="10">
        <f t="shared" si="2"/>
        <v>0.88900000000000001</v>
      </c>
      <c r="G23" s="11">
        <f t="shared" si="0"/>
        <v>8000</v>
      </c>
      <c r="H23" s="12">
        <v>1000</v>
      </c>
      <c r="I23" s="14"/>
      <c r="J23" s="15"/>
    </row>
    <row r="24" spans="4:16" ht="15" thickBot="1" x14ac:dyDescent="0.35">
      <c r="D24" s="8">
        <v>9500</v>
      </c>
      <c r="E24" s="9">
        <f t="shared" si="1"/>
        <v>0.105</v>
      </c>
      <c r="F24" s="10">
        <f t="shared" si="2"/>
        <v>0.89500000000000002</v>
      </c>
      <c r="G24" s="11">
        <f t="shared" si="0"/>
        <v>8500</v>
      </c>
      <c r="H24" s="12">
        <v>1000</v>
      </c>
      <c r="I24" s="14"/>
      <c r="J24" s="15"/>
    </row>
    <row r="25" spans="4:16" ht="15" thickBot="1" x14ac:dyDescent="0.35">
      <c r="D25" s="8">
        <v>10000</v>
      </c>
      <c r="E25" s="9">
        <f t="shared" si="1"/>
        <v>0.1</v>
      </c>
      <c r="F25" s="10">
        <f t="shared" si="2"/>
        <v>0.9</v>
      </c>
      <c r="G25" s="11">
        <f t="shared" si="0"/>
        <v>9000</v>
      </c>
      <c r="H25" s="12">
        <v>1000</v>
      </c>
      <c r="I25" s="14"/>
      <c r="J25" s="15"/>
      <c r="L25" s="23">
        <f>IF($L$12&gt;20000,5%,(IF($L$12&gt;$D$6,INDEX($E:$E,MATCH(CEILING($L$12,500),$D:$D,0)),0.8667)))</f>
        <v>0.25</v>
      </c>
      <c r="M25" s="3" t="s">
        <v>30</v>
      </c>
    </row>
    <row r="26" spans="4:16" ht="15" thickBot="1" x14ac:dyDescent="0.35">
      <c r="D26" s="8">
        <v>10500</v>
      </c>
      <c r="E26" s="9">
        <f t="shared" si="1"/>
        <v>9.5000000000000001E-2</v>
      </c>
      <c r="F26" s="10">
        <f t="shared" si="2"/>
        <v>0.90500000000000003</v>
      </c>
      <c r="G26" s="11">
        <f t="shared" si="0"/>
        <v>9500</v>
      </c>
      <c r="H26" s="12">
        <v>1000</v>
      </c>
      <c r="I26" s="14"/>
      <c r="J26" s="15"/>
    </row>
    <row r="27" spans="4:16" ht="15" thickBot="1" x14ac:dyDescent="0.35">
      <c r="D27" s="8">
        <v>11000</v>
      </c>
      <c r="E27" s="9">
        <f t="shared" si="1"/>
        <v>9.0999999999999998E-2</v>
      </c>
      <c r="F27" s="10">
        <f t="shared" si="2"/>
        <v>0.90900000000000003</v>
      </c>
      <c r="G27" s="11">
        <f t="shared" si="0"/>
        <v>10000</v>
      </c>
      <c r="H27" s="12">
        <v>1000</v>
      </c>
      <c r="I27" s="14"/>
      <c r="J27" s="15"/>
    </row>
    <row r="28" spans="4:16" ht="15" thickBot="1" x14ac:dyDescent="0.35">
      <c r="D28" s="8">
        <v>11500</v>
      </c>
      <c r="E28" s="9">
        <f t="shared" si="1"/>
        <v>8.6999999999999994E-2</v>
      </c>
      <c r="F28" s="10">
        <f t="shared" si="2"/>
        <v>0.91300000000000003</v>
      </c>
      <c r="G28" s="11">
        <f t="shared" si="0"/>
        <v>10500</v>
      </c>
      <c r="H28" s="12">
        <v>1000</v>
      </c>
      <c r="I28" s="14"/>
      <c r="J28" s="15"/>
    </row>
    <row r="29" spans="4:16" ht="15" thickBot="1" x14ac:dyDescent="0.35">
      <c r="D29" s="8">
        <v>12000</v>
      </c>
      <c r="E29" s="9">
        <f t="shared" si="1"/>
        <v>8.3000000000000004E-2</v>
      </c>
      <c r="F29" s="10">
        <f t="shared" si="2"/>
        <v>0.91700000000000004</v>
      </c>
      <c r="G29" s="11">
        <f t="shared" si="0"/>
        <v>11000</v>
      </c>
      <c r="H29" s="12">
        <v>1000</v>
      </c>
      <c r="I29" s="14"/>
      <c r="J29" s="15"/>
    </row>
    <row r="30" spans="4:16" ht="15" thickBot="1" x14ac:dyDescent="0.35">
      <c r="D30" s="8">
        <v>12500</v>
      </c>
      <c r="E30" s="9">
        <f t="shared" si="1"/>
        <v>0.08</v>
      </c>
      <c r="F30" s="10">
        <f t="shared" si="2"/>
        <v>0.92</v>
      </c>
      <c r="G30" s="11">
        <f t="shared" si="0"/>
        <v>11500</v>
      </c>
      <c r="H30" s="12">
        <v>1000</v>
      </c>
      <c r="I30" s="14"/>
      <c r="J30" s="15"/>
    </row>
    <row r="31" spans="4:16" ht="15" thickBot="1" x14ac:dyDescent="0.35">
      <c r="D31" s="8">
        <v>13000</v>
      </c>
      <c r="E31" s="9">
        <f t="shared" si="1"/>
        <v>7.6999999999999999E-2</v>
      </c>
      <c r="F31" s="10">
        <f t="shared" si="2"/>
        <v>0.92300000000000004</v>
      </c>
      <c r="G31" s="11">
        <f t="shared" si="0"/>
        <v>12000</v>
      </c>
      <c r="H31" s="12">
        <v>1000</v>
      </c>
      <c r="I31" s="14"/>
      <c r="J31" s="15"/>
    </row>
    <row r="32" spans="4:16" ht="15" thickBot="1" x14ac:dyDescent="0.35">
      <c r="D32" s="8">
        <v>13500</v>
      </c>
      <c r="E32" s="9">
        <f t="shared" si="1"/>
        <v>7.3999999999999996E-2</v>
      </c>
      <c r="F32" s="10">
        <f t="shared" si="2"/>
        <v>0.92600000000000005</v>
      </c>
      <c r="G32" s="11">
        <f t="shared" si="0"/>
        <v>12500</v>
      </c>
      <c r="H32" s="12">
        <v>1000</v>
      </c>
      <c r="I32" s="14"/>
      <c r="J32" s="15"/>
    </row>
    <row r="33" spans="4:10" ht="15" thickBot="1" x14ac:dyDescent="0.35">
      <c r="D33" s="8">
        <v>14000</v>
      </c>
      <c r="E33" s="9">
        <f t="shared" si="1"/>
        <v>7.0999999999999994E-2</v>
      </c>
      <c r="F33" s="10">
        <f t="shared" si="2"/>
        <v>0.92900000000000005</v>
      </c>
      <c r="G33" s="11">
        <f t="shared" si="0"/>
        <v>13000</v>
      </c>
      <c r="H33" s="12">
        <v>1000</v>
      </c>
      <c r="I33" s="14"/>
      <c r="J33" s="15"/>
    </row>
    <row r="34" spans="4:10" ht="15" thickBot="1" x14ac:dyDescent="0.35">
      <c r="D34" s="8">
        <v>14500</v>
      </c>
      <c r="E34" s="9">
        <f t="shared" si="1"/>
        <v>6.9000000000000006E-2</v>
      </c>
      <c r="F34" s="10">
        <f t="shared" si="2"/>
        <v>0.93100000000000005</v>
      </c>
      <c r="G34" s="11">
        <f t="shared" si="0"/>
        <v>13500</v>
      </c>
      <c r="H34" s="12">
        <v>1000</v>
      </c>
      <c r="I34" s="14"/>
      <c r="J34" s="15"/>
    </row>
    <row r="35" spans="4:10" ht="15" thickBot="1" x14ac:dyDescent="0.35">
      <c r="D35" s="8">
        <v>15000</v>
      </c>
      <c r="E35" s="9">
        <f t="shared" si="1"/>
        <v>6.7000000000000004E-2</v>
      </c>
      <c r="F35" s="10">
        <f t="shared" si="2"/>
        <v>0.93300000000000005</v>
      </c>
      <c r="G35" s="11">
        <f t="shared" si="0"/>
        <v>14000</v>
      </c>
      <c r="H35" s="12">
        <v>1000</v>
      </c>
      <c r="I35" s="14"/>
      <c r="J35" s="15"/>
    </row>
    <row r="36" spans="4:10" ht="15" thickBot="1" x14ac:dyDescent="0.35">
      <c r="D36" s="8">
        <v>15500</v>
      </c>
      <c r="E36" s="9">
        <f t="shared" si="1"/>
        <v>6.5000000000000002E-2</v>
      </c>
      <c r="F36" s="10">
        <f t="shared" si="2"/>
        <v>0.93500000000000005</v>
      </c>
      <c r="G36" s="11">
        <f t="shared" si="0"/>
        <v>14500</v>
      </c>
      <c r="H36" s="12">
        <v>1000</v>
      </c>
      <c r="I36" s="14"/>
      <c r="J36" s="15"/>
    </row>
    <row r="37" spans="4:10" ht="15" thickBot="1" x14ac:dyDescent="0.35">
      <c r="D37" s="8">
        <v>16000</v>
      </c>
      <c r="E37" s="9">
        <f t="shared" si="1"/>
        <v>6.3E-2</v>
      </c>
      <c r="F37" s="10">
        <f t="shared" si="2"/>
        <v>0.93700000000000006</v>
      </c>
      <c r="G37" s="11">
        <f t="shared" si="0"/>
        <v>15000</v>
      </c>
      <c r="H37" s="12">
        <v>1000</v>
      </c>
      <c r="I37" s="14"/>
      <c r="J37" s="15"/>
    </row>
    <row r="38" spans="4:10" ht="15" thickBot="1" x14ac:dyDescent="0.35">
      <c r="D38" s="8">
        <v>16500</v>
      </c>
      <c r="E38" s="9">
        <f t="shared" si="1"/>
        <v>6.0999999999999999E-2</v>
      </c>
      <c r="F38" s="10">
        <f t="shared" si="2"/>
        <v>0.93899999999999995</v>
      </c>
      <c r="G38" s="11">
        <f t="shared" si="0"/>
        <v>15500</v>
      </c>
      <c r="H38" s="12">
        <v>1000</v>
      </c>
      <c r="I38" s="14"/>
      <c r="J38" s="15"/>
    </row>
    <row r="39" spans="4:10" ht="15" thickBot="1" x14ac:dyDescent="0.35">
      <c r="D39" s="8">
        <v>17000</v>
      </c>
      <c r="E39" s="9">
        <f t="shared" si="1"/>
        <v>5.8999999999999997E-2</v>
      </c>
      <c r="F39" s="10">
        <f t="shared" si="2"/>
        <v>0.94099999999999995</v>
      </c>
      <c r="G39" s="11">
        <f t="shared" si="0"/>
        <v>16000</v>
      </c>
      <c r="H39" s="12">
        <v>1000</v>
      </c>
      <c r="I39" s="14"/>
      <c r="J39" s="15"/>
    </row>
    <row r="40" spans="4:10" ht="15" thickBot="1" x14ac:dyDescent="0.35">
      <c r="D40" s="8">
        <v>17500</v>
      </c>
      <c r="E40" s="9">
        <f t="shared" si="1"/>
        <v>5.7000000000000002E-2</v>
      </c>
      <c r="F40" s="10">
        <f t="shared" si="2"/>
        <v>0.94299999999999995</v>
      </c>
      <c r="G40" s="11">
        <f t="shared" si="0"/>
        <v>16500</v>
      </c>
      <c r="H40" s="12">
        <v>1000</v>
      </c>
      <c r="I40" s="14"/>
      <c r="J40" s="15"/>
    </row>
    <row r="41" spans="4:10" ht="15" thickBot="1" x14ac:dyDescent="0.35">
      <c r="D41" s="8">
        <v>18000</v>
      </c>
      <c r="E41" s="9">
        <f t="shared" si="1"/>
        <v>5.6000000000000001E-2</v>
      </c>
      <c r="F41" s="10">
        <f t="shared" si="2"/>
        <v>0.94399999999999995</v>
      </c>
      <c r="G41" s="11">
        <f t="shared" si="0"/>
        <v>17000</v>
      </c>
      <c r="H41" s="12">
        <v>1000</v>
      </c>
      <c r="I41" s="14"/>
      <c r="J41" s="15"/>
    </row>
    <row r="42" spans="4:10" ht="15" thickBot="1" x14ac:dyDescent="0.35">
      <c r="D42" s="8">
        <v>18500</v>
      </c>
      <c r="E42" s="9">
        <f t="shared" si="1"/>
        <v>5.3999999999999999E-2</v>
      </c>
      <c r="F42" s="10">
        <f t="shared" si="2"/>
        <v>0.94599999999999995</v>
      </c>
      <c r="G42" s="11">
        <f t="shared" si="0"/>
        <v>17500</v>
      </c>
      <c r="H42" s="12">
        <v>1000</v>
      </c>
      <c r="I42" s="14"/>
      <c r="J42" s="15"/>
    </row>
    <row r="43" spans="4:10" ht="15" thickBot="1" x14ac:dyDescent="0.35">
      <c r="D43" s="8">
        <v>19000</v>
      </c>
      <c r="E43" s="9">
        <f t="shared" si="1"/>
        <v>5.2999999999999999E-2</v>
      </c>
      <c r="F43" s="10">
        <f t="shared" si="2"/>
        <v>0.94699999999999995</v>
      </c>
      <c r="G43" s="11">
        <f t="shared" si="0"/>
        <v>18000</v>
      </c>
      <c r="H43" s="12">
        <v>1000</v>
      </c>
      <c r="I43" s="14"/>
      <c r="J43" s="15"/>
    </row>
    <row r="44" spans="4:10" ht="15" thickBot="1" x14ac:dyDescent="0.35">
      <c r="D44" s="8">
        <v>19500</v>
      </c>
      <c r="E44" s="9">
        <f t="shared" si="1"/>
        <v>5.0999999999999997E-2</v>
      </c>
      <c r="F44" s="10">
        <f t="shared" si="2"/>
        <v>0.94899999999999995</v>
      </c>
      <c r="G44" s="11">
        <f t="shared" si="0"/>
        <v>18500</v>
      </c>
      <c r="H44" s="12">
        <v>1000</v>
      </c>
      <c r="I44" s="14"/>
      <c r="J44" s="15"/>
    </row>
    <row r="45" spans="4:10" ht="15" thickBot="1" x14ac:dyDescent="0.35">
      <c r="D45" s="28">
        <v>20000</v>
      </c>
      <c r="E45" s="9">
        <f t="shared" si="1"/>
        <v>0.05</v>
      </c>
      <c r="F45" s="10">
        <f t="shared" si="2"/>
        <v>0.95</v>
      </c>
      <c r="G45" s="29">
        <f t="shared" si="0"/>
        <v>19000</v>
      </c>
      <c r="H45" s="30">
        <v>1000</v>
      </c>
      <c r="I45" s="14"/>
      <c r="J45" s="15"/>
    </row>
    <row r="46" spans="4:10" ht="15" thickTop="1" x14ac:dyDescent="0.3">
      <c r="E46" s="24"/>
    </row>
  </sheetData>
  <sheetProtection selectLockedCells="1" selectUnlockedCells="1"/>
  <mergeCells count="1"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applicant_match</vt:lpstr>
      <vt:lpstr>app_mtc_lookup_table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 Jones</dc:creator>
  <cp:lastModifiedBy>Jeff  Jones</cp:lastModifiedBy>
  <dcterms:created xsi:type="dcterms:W3CDTF">2022-06-22T18:31:27Z</dcterms:created>
  <dcterms:modified xsi:type="dcterms:W3CDTF">2022-07-20T01:17:53Z</dcterms:modified>
</cp:coreProperties>
</file>